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Users\sueg\Documents\MARKETING\Diagnostics for web site\"/>
    </mc:Choice>
  </mc:AlternateContent>
  <bookViews>
    <workbookView xWindow="0" yWindow="0" windowWidth="23040" windowHeight="10188"/>
  </bookViews>
  <sheets>
    <sheet name="GPS Diagnostic" sheetId="12" r:id="rId1"/>
  </sheets>
  <calcPr calcId="162913"/>
</workbook>
</file>

<file path=xl/calcChain.xml><?xml version="1.0" encoding="utf-8"?>
<calcChain xmlns="http://schemas.openxmlformats.org/spreadsheetml/2006/main">
  <c r="O21" i="12" l="1"/>
  <c r="O30" i="12" l="1"/>
  <c r="O29" i="12"/>
  <c r="O28" i="12"/>
  <c r="O27" i="12"/>
  <c r="O26" i="12"/>
  <c r="O25" i="12"/>
  <c r="O24" i="12"/>
  <c r="O23" i="12"/>
  <c r="O22" i="12"/>
  <c r="R21" i="12" l="1"/>
  <c r="R25" i="12"/>
  <c r="R30" i="12"/>
  <c r="R29" i="12"/>
  <c r="R28" i="12"/>
  <c r="R27" i="12"/>
  <c r="R26" i="12"/>
  <c r="R24" i="12"/>
  <c r="R23" i="12"/>
  <c r="R22" i="12"/>
  <c r="S22" i="12" l="1"/>
  <c r="S30" i="12"/>
  <c r="S28" i="12"/>
  <c r="S24" i="12"/>
  <c r="S23" i="12"/>
  <c r="S21" i="12"/>
  <c r="S29" i="12"/>
  <c r="S27" i="12"/>
  <c r="S26" i="12"/>
  <c r="S25" i="12"/>
  <c r="W22" i="12" l="1"/>
  <c r="T22" i="12" s="1"/>
  <c r="AB22" i="12" s="1"/>
  <c r="W26" i="12"/>
  <c r="T26" i="12" s="1"/>
  <c r="AB26" i="12" s="1"/>
  <c r="W30" i="12"/>
  <c r="Y24" i="12"/>
  <c r="Y28" i="12"/>
  <c r="X22" i="12"/>
  <c r="X26" i="12"/>
  <c r="X30" i="12"/>
  <c r="W23" i="12"/>
  <c r="T23" i="12" s="1"/>
  <c r="AB23" i="12" s="1"/>
  <c r="W27" i="12"/>
  <c r="T27" i="12" s="1"/>
  <c r="AB27" i="12" s="1"/>
  <c r="Y23" i="12"/>
  <c r="Y27" i="12"/>
  <c r="X21" i="12"/>
  <c r="X25" i="12"/>
  <c r="X29" i="12"/>
  <c r="U21" i="12"/>
  <c r="AC21" i="12" s="1"/>
  <c r="W24" i="12"/>
  <c r="T24" i="12" s="1"/>
  <c r="AB24" i="12" s="1"/>
  <c r="W28" i="12"/>
  <c r="T28" i="12" s="1"/>
  <c r="AB28" i="12" s="1"/>
  <c r="Y22" i="12"/>
  <c r="Y26" i="12"/>
  <c r="Y30" i="12"/>
  <c r="X24" i="12"/>
  <c r="X28" i="12"/>
  <c r="W21" i="12"/>
  <c r="T21" i="12" s="1"/>
  <c r="AB21" i="12" s="1"/>
  <c r="W25" i="12"/>
  <c r="T25" i="12" s="1"/>
  <c r="AB25" i="12" s="1"/>
  <c r="W29" i="12"/>
  <c r="T29" i="12" s="1"/>
  <c r="AB29" i="12" s="1"/>
  <c r="Y21" i="12"/>
  <c r="Y25" i="12"/>
  <c r="Y29" i="12"/>
  <c r="X23" i="12"/>
  <c r="X27" i="12"/>
  <c r="V29" i="12"/>
  <c r="AD29" i="12" s="1"/>
  <c r="AA25" i="12" l="1"/>
  <c r="V25" i="12" s="1"/>
  <c r="AD25" i="12" s="1"/>
  <c r="AA27" i="12"/>
  <c r="V27" i="12" s="1"/>
  <c r="AD27" i="12" s="1"/>
  <c r="AA24" i="12"/>
  <c r="V24" i="12" s="1"/>
  <c r="AD24" i="12" s="1"/>
  <c r="AA28" i="12"/>
  <c r="V28" i="12" s="1"/>
  <c r="AD28" i="12" s="1"/>
  <c r="AA30" i="12"/>
  <c r="V30" i="12" s="1"/>
  <c r="AD30" i="12" s="1"/>
  <c r="Z23" i="12"/>
  <c r="U23" i="12" s="1"/>
  <c r="AC23" i="12" s="1"/>
  <c r="Z29" i="12"/>
  <c r="U29" i="12" s="1"/>
  <c r="AC29" i="12" s="1"/>
  <c r="AE29" i="12" s="1"/>
  <c r="P29" i="12" s="1"/>
  <c r="T30" i="12"/>
  <c r="AB30" i="12" s="1"/>
  <c r="Z26" i="12"/>
  <c r="U26" i="12" s="1"/>
  <c r="AC26" i="12" s="1"/>
  <c r="AA21" i="12"/>
  <c r="V21" i="12" s="1"/>
  <c r="AD21" i="12" s="1"/>
  <c r="AE21" i="12" s="1"/>
  <c r="P21" i="12" s="1"/>
  <c r="AA23" i="12"/>
  <c r="V23" i="12" s="1"/>
  <c r="AD23" i="12" s="1"/>
  <c r="AA29" i="12"/>
  <c r="Z21" i="12"/>
  <c r="AA22" i="12"/>
  <c r="V22" i="12" s="1"/>
  <c r="AD22" i="12" s="1"/>
  <c r="AA26" i="12"/>
  <c r="V26" i="12" s="1"/>
  <c r="AD26" i="12" s="1"/>
  <c r="Z22" i="12"/>
  <c r="U22" i="12" s="1"/>
  <c r="AC22" i="12" s="1"/>
  <c r="Z25" i="12"/>
  <c r="U25" i="12" s="1"/>
  <c r="AC25" i="12" s="1"/>
  <c r="Z27" i="12"/>
  <c r="U27" i="12" s="1"/>
  <c r="AC27" i="12" s="1"/>
  <c r="Z24" i="12"/>
  <c r="U24" i="12" s="1"/>
  <c r="AC24" i="12" s="1"/>
  <c r="Z28" i="12"/>
  <c r="U28" i="12" s="1"/>
  <c r="AC28" i="12" s="1"/>
  <c r="Z30" i="12"/>
  <c r="U30" i="12" s="1"/>
  <c r="AC30" i="12" s="1"/>
  <c r="AE25" i="12" l="1"/>
  <c r="P25" i="12" s="1"/>
  <c r="AE28" i="12"/>
  <c r="P28" i="12" s="1"/>
  <c r="AE24" i="12"/>
  <c r="P24" i="12" s="1"/>
  <c r="AE22" i="12"/>
  <c r="P22" i="12" s="1"/>
  <c r="AE26" i="12"/>
  <c r="P26" i="12" s="1"/>
  <c r="AE30" i="12"/>
  <c r="P30" i="12" s="1"/>
  <c r="AE23" i="12"/>
  <c r="P23" i="12" s="1"/>
  <c r="AE27" i="12"/>
  <c r="P27" i="12" s="1"/>
</calcChain>
</file>

<file path=xl/sharedStrings.xml><?xml version="1.0" encoding="utf-8"?>
<sst xmlns="http://schemas.openxmlformats.org/spreadsheetml/2006/main" count="59" uniqueCount="59">
  <si>
    <t>Leadership</t>
  </si>
  <si>
    <t>Our ability to check at any time profit, sales, expenses and cash flow?</t>
  </si>
  <si>
    <t>Our ability to attract and retain high quality staff?</t>
  </si>
  <si>
    <t>NOW</t>
  </si>
  <si>
    <t>Select the factor below to view what questions impact on its success.</t>
  </si>
  <si>
    <t>first</t>
  </si>
  <si>
    <t>second</t>
  </si>
  <si>
    <t>third</t>
  </si>
  <si>
    <t>count 1</t>
  </si>
  <si>
    <t>count 2</t>
  </si>
  <si>
    <t>count 3</t>
  </si>
  <si>
    <t>add 1 to 2</t>
  </si>
  <si>
    <t>a 1 &amp; 2 to 3</t>
  </si>
  <si>
    <t>order of 1</t>
  </si>
  <si>
    <t>order of 2</t>
  </si>
  <si>
    <t>order of 3</t>
  </si>
  <si>
    <t>sum to find order</t>
  </si>
  <si>
    <t>1, 2 or 3</t>
  </si>
  <si>
    <t>increases count range</t>
  </si>
  <si>
    <t>Score</t>
  </si>
  <si>
    <t>Technology</t>
  </si>
  <si>
    <t>Strategy</t>
  </si>
  <si>
    <t>Innovation</t>
  </si>
  <si>
    <t>The current level of profitability we are achieving in the business?</t>
  </si>
  <si>
    <t>Our historical ability to implement strategies well and consistently hit our targets?</t>
  </si>
  <si>
    <t>Ten Key Success Factors</t>
  </si>
  <si>
    <t>Leaderships' level of motivation to improve the current performance of the business?</t>
  </si>
  <si>
    <t>The level to which we are early adopters of relevant new technologies into the business?</t>
  </si>
  <si>
    <t>Our track record of obtaining regular new referrals from customers?</t>
  </si>
  <si>
    <t>People</t>
  </si>
  <si>
    <t>Marketing</t>
  </si>
  <si>
    <t>Sales</t>
  </si>
  <si>
    <t>Profit / Efficiency</t>
  </si>
  <si>
    <t>Clarity of our business vision / direction?</t>
  </si>
  <si>
    <t>Confidence level of the team in our leaderships' ability to achieve our growth / profit targets?</t>
  </si>
  <si>
    <t>Quality of our website and usage of social media channels suitable to our target market?</t>
  </si>
  <si>
    <t>The level of cooperation and trust between our teams, divisions or people?</t>
  </si>
  <si>
    <t>Our control of inefficiency (waste) in our business?</t>
  </si>
  <si>
    <t>Implementation</t>
  </si>
  <si>
    <t>Systems / Processes</t>
  </si>
  <si>
    <t>Level to which we continuously improve of our internal processes?</t>
  </si>
  <si>
    <t>The quality of training, coaching and mentoring we provide for our team members?</t>
  </si>
  <si>
    <t>The quality of our brand awareness and reputation in our target market?</t>
  </si>
  <si>
    <t>Level to which the current products / services of the business will achieve our growth targets?</t>
  </si>
  <si>
    <t>The regularity of management reviewing and refining the strategies within the business?</t>
  </si>
  <si>
    <t>Diagnostic Questions</t>
  </si>
  <si>
    <t>The ability of the business to operate effectively if the owner / manager was away for a month?</t>
  </si>
  <si>
    <t>Quality and consistency of our sales process and sales material?</t>
  </si>
  <si>
    <t>The quality of our system and process documentation and ease of access by the team?</t>
  </si>
  <si>
    <t>The quality of our contact program and system with existing / prospective customers?</t>
  </si>
  <si>
    <t>The quality and capability of our current sales team to achieve set sales targets?</t>
  </si>
  <si>
    <t xml:space="preserve">Name: </t>
  </si>
  <si>
    <t>Ratings: How would you rate the following 25 questions in YOUR business or division?</t>
  </si>
  <si>
    <t>Date:</t>
  </si>
  <si>
    <t xml:space="preserve">     Growth and Profit Solutions Business Diagnostic</t>
  </si>
  <si>
    <t>Existence of a common approach to strategy development within the business?</t>
  </si>
  <si>
    <t>Clarity of our target market for each of our product's / services?</t>
  </si>
  <si>
    <t>The level to which we are seen as innovators in our marketplace?</t>
  </si>
  <si>
    <t>v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</si>
</sst>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>
    <font>
      <sz val="10"/>
      <name val="Arial"/>
    </font>
    <font>
      <sz val="10"/>
      <name val="PT Sans Narrow"/>
      <family val="2"/>
    </font>
    <font>
      <b/>
      <sz val="10"/>
      <name val="PT Sans Narrow"/>
      <family val="2"/>
    </font>
    <font>
      <sz val="10"/>
      <color indexed="30"/>
      <name val="PT Sans Narrow"/>
      <family val="2"/>
    </font>
    <font>
      <b/>
      <sz val="10"/>
      <color indexed="30"/>
      <name val="PT Sans Narrow"/>
      <family val="2"/>
    </font>
    <font>
      <sz val="10"/>
      <color indexed="10"/>
      <name val="PT Sans Narrow"/>
      <family val="2"/>
    </font>
    <font>
      <b/>
      <sz val="22"/>
      <name val="PT Sans Narrow"/>
      <family val="2"/>
    </font>
    <font>
      <sz val="12"/>
      <name val="PT Sans Narrow"/>
      <family val="2"/>
    </font>
    <font>
      <b/>
      <sz val="14"/>
      <color indexed="9"/>
      <name val="PT Sans Narrow"/>
      <family val="2"/>
    </font>
    <font>
      <b/>
      <sz val="14"/>
      <name val="PT Sans Narrow"/>
      <family val="2"/>
    </font>
    <font>
      <sz val="12"/>
      <name val="PT Sans Narrow"/>
      <family val="2"/>
    </font>
    <font>
      <b/>
      <sz val="12"/>
      <color indexed="30"/>
      <name val="PT Sans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7" fillId="2" borderId="2" xfId="0" applyFont="1" applyFill="1" applyBorder="1" applyAlignment="1" applyProtection="1">
      <alignment horizontal="right" vertical="center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hidden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33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51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1" dropStyle="combo" dx="16" fmlaLink="M18" fmlaRange="$N$20:$N$3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76199</xdr:rowOff>
    </xdr:from>
    <xdr:to>
      <xdr:col>17</xdr:col>
      <xdr:colOff>66675</xdr:colOff>
      <xdr:row>41</xdr:row>
      <xdr:rowOff>161924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23825" y="76199"/>
          <a:ext cx="12858750" cy="10239375"/>
        </a:xfrm>
        <a:prstGeom prst="roundRect">
          <a:avLst/>
        </a:prstGeom>
        <a:noFill/>
        <a:ln w="254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17</xdr:row>
          <xdr:rowOff>7620</xdr:rowOff>
        </xdr:from>
        <xdr:to>
          <xdr:col>13</xdr:col>
          <xdr:colOff>1524000</xdr:colOff>
          <xdr:row>17</xdr:row>
          <xdr:rowOff>228600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847725</xdr:colOff>
      <xdr:row>2</xdr:row>
      <xdr:rowOff>9525</xdr:rowOff>
    </xdr:from>
    <xdr:to>
      <xdr:col>13</xdr:col>
      <xdr:colOff>2181225</xdr:colOff>
      <xdr:row>3</xdr:row>
      <xdr:rowOff>1270</xdr:rowOff>
    </xdr:to>
    <xdr:pic>
      <xdr:nvPicPr>
        <xdr:cNvPr id="6" name="Picture 5" descr="F:\Mindshop\Administration\Graphics\Mindshop Logos\2015 logo Mindshop\powerebymindshop\PoweredbyMindshopBlackTransparent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504825"/>
          <a:ext cx="1333500" cy="306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46"/>
  <sheetViews>
    <sheetView showGridLines="0" showRowColHeaders="0" tabSelected="1" showRuler="0" showWhiteSpace="0" zoomScaleNormal="100" zoomScaleSheetLayoutView="100" workbookViewId="0">
      <selection activeCell="AI4" sqref="AI4"/>
    </sheetView>
  </sheetViews>
  <sheetFormatPr defaultColWidth="9.109375" defaultRowHeight="19.5" customHeight="1"/>
  <cols>
    <col min="1" max="1" width="6.109375" style="6" customWidth="1"/>
    <col min="2" max="2" width="4" style="6" customWidth="1"/>
    <col min="3" max="3" width="7.6640625" style="6" customWidth="1"/>
    <col min="4" max="9" width="9.109375" style="6"/>
    <col min="10" max="10" width="33.5546875" style="6" customWidth="1"/>
    <col min="11" max="11" width="7.5546875" style="6" customWidth="1"/>
    <col min="12" max="12" width="9.109375" style="6" customWidth="1"/>
    <col min="13" max="13" width="4.109375" style="6" customWidth="1"/>
    <col min="14" max="14" width="40.33203125" style="6" customWidth="1"/>
    <col min="15" max="15" width="7.44140625" style="6" customWidth="1"/>
    <col min="16" max="16" width="9.109375" style="6"/>
    <col min="17" max="17" width="9.6640625" style="6" bestFit="1" customWidth="1"/>
    <col min="18" max="18" width="9.6640625" style="6" hidden="1" customWidth="1"/>
    <col min="19" max="19" width="8.88671875" style="6" hidden="1" customWidth="1"/>
    <col min="20" max="20" width="9.33203125" style="6" hidden="1" customWidth="1"/>
    <col min="21" max="21" width="9.44140625" style="6" hidden="1" customWidth="1"/>
    <col min="22" max="22" width="9.33203125" style="6" hidden="1" customWidth="1"/>
    <col min="23" max="24" width="9.109375" style="6" hidden="1" customWidth="1"/>
    <col min="25" max="25" width="0.109375" style="6" hidden="1" customWidth="1"/>
    <col min="26" max="26" width="9.109375" style="6" hidden="1" customWidth="1"/>
    <col min="27" max="27" width="0.109375" style="6" hidden="1" customWidth="1"/>
    <col min="28" max="28" width="9.109375" style="6" hidden="1" customWidth="1"/>
    <col min="29" max="29" width="0.109375" style="6" hidden="1" customWidth="1"/>
    <col min="30" max="31" width="9.44140625" style="6" hidden="1" customWidth="1"/>
    <col min="32" max="33" width="9.6640625" style="6" hidden="1" customWidth="1"/>
    <col min="34" max="34" width="9.6640625" style="6" customWidth="1"/>
    <col min="35" max="35" width="9.88671875" style="6" customWidth="1"/>
    <col min="36" max="36" width="10" style="6" customWidth="1"/>
    <col min="37" max="16384" width="9.109375" style="6"/>
  </cols>
  <sheetData>
    <row r="1" spans="2:19" ht="19.5" customHeight="1">
      <c r="B1" s="5"/>
      <c r="I1" s="7"/>
      <c r="J1" s="7"/>
    </row>
    <row r="2" spans="2:19" ht="19.5" customHeight="1">
      <c r="B2" s="8"/>
    </row>
    <row r="3" spans="2:19" ht="24.75" customHeight="1">
      <c r="B3" s="46" t="s">
        <v>54</v>
      </c>
      <c r="C3" s="46"/>
      <c r="D3" s="46"/>
      <c r="E3" s="46"/>
      <c r="F3" s="46"/>
      <c r="G3" s="46"/>
      <c r="H3" s="46"/>
      <c r="I3" s="46"/>
      <c r="J3" s="46"/>
      <c r="K3" s="46"/>
      <c r="L3" s="1" t="s">
        <v>58</v>
      </c>
      <c r="M3" s="3"/>
      <c r="N3" s="3"/>
    </row>
    <row r="4" spans="2:19" ht="19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3"/>
      <c r="N4" s="3"/>
    </row>
    <row r="5" spans="2:19" ht="19.5" customHeight="1"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2:19" ht="19.5" customHeight="1">
      <c r="B6" s="10"/>
      <c r="C6" s="11" t="s">
        <v>51</v>
      </c>
      <c r="D6" s="49"/>
      <c r="E6" s="49"/>
      <c r="F6" s="49"/>
      <c r="G6" s="49"/>
      <c r="H6" s="12"/>
      <c r="I6" s="13" t="s">
        <v>53</v>
      </c>
      <c r="J6" s="14"/>
      <c r="L6" s="15"/>
      <c r="M6" s="15"/>
      <c r="N6" s="15"/>
      <c r="O6" s="15"/>
      <c r="P6" s="15"/>
    </row>
    <row r="7" spans="2:19" ht="19.5" customHeight="1">
      <c r="B7" s="10"/>
      <c r="C7" s="11"/>
      <c r="D7" s="12"/>
      <c r="E7" s="12"/>
      <c r="F7" s="12"/>
      <c r="G7" s="12"/>
      <c r="H7" s="12"/>
      <c r="I7" s="13"/>
      <c r="J7" s="16"/>
      <c r="L7" s="15"/>
      <c r="M7" s="15"/>
      <c r="N7" s="15"/>
      <c r="O7" s="15"/>
      <c r="P7" s="15"/>
    </row>
    <row r="8" spans="2:19" ht="19.5" customHeight="1">
      <c r="B8" s="10"/>
      <c r="C8" s="11"/>
      <c r="D8" s="12"/>
      <c r="E8" s="12"/>
      <c r="F8" s="12"/>
      <c r="G8" s="12"/>
      <c r="H8" s="12"/>
      <c r="J8" s="17"/>
      <c r="K8" s="15"/>
      <c r="L8" s="15"/>
      <c r="M8" s="15"/>
      <c r="N8" s="15"/>
      <c r="O8" s="15"/>
      <c r="P8" s="15"/>
    </row>
    <row r="9" spans="2:19" ht="19.5" customHeight="1">
      <c r="B9" s="7"/>
      <c r="C9" s="15" t="s">
        <v>52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ht="19.5" customHeight="1">
      <c r="B10" s="7"/>
      <c r="C10" s="1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19.5" customHeight="1">
      <c r="B11" s="7"/>
      <c r="C11" s="1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19.5" customHeight="1">
      <c r="B12" s="18" t="s">
        <v>45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</row>
    <row r="13" spans="2:19" s="22" customFormat="1" ht="19.5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9.5" customHeight="1">
      <c r="E14" s="21"/>
      <c r="K14" s="23" t="s">
        <v>3</v>
      </c>
      <c r="N14" s="24"/>
      <c r="O14" s="7"/>
      <c r="P14" s="7"/>
      <c r="Q14" s="7"/>
      <c r="R14" s="7"/>
      <c r="S14" s="7"/>
    </row>
    <row r="15" spans="2:19" ht="19.5" customHeight="1">
      <c r="B15" s="25">
        <v>1</v>
      </c>
      <c r="C15" s="45" t="s">
        <v>33</v>
      </c>
      <c r="D15" s="45"/>
      <c r="E15" s="45"/>
      <c r="F15" s="45"/>
      <c r="G15" s="45"/>
      <c r="H15" s="45"/>
      <c r="I15" s="45"/>
      <c r="J15" s="45"/>
      <c r="K15" s="26"/>
      <c r="M15" s="27"/>
      <c r="N15" s="24"/>
      <c r="O15" s="7"/>
      <c r="P15" s="7"/>
      <c r="Q15" s="7"/>
      <c r="R15" s="7"/>
      <c r="S15" s="7"/>
    </row>
    <row r="16" spans="2:19" ht="19.5" customHeight="1">
      <c r="B16" s="25">
        <v>2</v>
      </c>
      <c r="C16" s="45" t="s">
        <v>55</v>
      </c>
      <c r="D16" s="45"/>
      <c r="E16" s="45"/>
      <c r="F16" s="45"/>
      <c r="G16" s="45"/>
      <c r="H16" s="45"/>
      <c r="I16" s="45"/>
      <c r="J16" s="45"/>
      <c r="K16" s="26"/>
      <c r="M16" s="28" t="s">
        <v>4</v>
      </c>
      <c r="N16" s="29"/>
      <c r="O16" s="7"/>
      <c r="P16" s="7"/>
      <c r="Q16" s="7"/>
      <c r="R16" s="7"/>
      <c r="S16" s="7"/>
    </row>
    <row r="17" spans="2:32" ht="19.5" customHeight="1">
      <c r="B17" s="25">
        <v>3</v>
      </c>
      <c r="C17" s="45" t="s">
        <v>56</v>
      </c>
      <c r="D17" s="45"/>
      <c r="E17" s="45"/>
      <c r="F17" s="45"/>
      <c r="G17" s="45"/>
      <c r="H17" s="45"/>
      <c r="I17" s="45"/>
      <c r="J17" s="45"/>
      <c r="K17" s="26"/>
      <c r="R17" s="7"/>
      <c r="S17" s="30"/>
    </row>
    <row r="18" spans="2:32" ht="19.5" customHeight="1">
      <c r="B18" s="25">
        <v>4</v>
      </c>
      <c r="C18" s="45" t="s">
        <v>43</v>
      </c>
      <c r="D18" s="45"/>
      <c r="E18" s="45"/>
      <c r="F18" s="45"/>
      <c r="G18" s="45"/>
      <c r="H18" s="45"/>
      <c r="I18" s="45"/>
      <c r="J18" s="45"/>
      <c r="K18" s="26"/>
      <c r="M18" s="5">
        <v>1</v>
      </c>
      <c r="R18" s="7"/>
      <c r="S18" s="31"/>
    </row>
    <row r="19" spans="2:32" ht="19.5" customHeight="1" thickBot="1">
      <c r="B19" s="25">
        <v>5</v>
      </c>
      <c r="C19" s="45" t="s">
        <v>40</v>
      </c>
      <c r="D19" s="45"/>
      <c r="E19" s="45"/>
      <c r="F19" s="45"/>
      <c r="G19" s="45"/>
      <c r="H19" s="45"/>
      <c r="I19" s="45"/>
      <c r="J19" s="45"/>
      <c r="K19" s="26"/>
      <c r="R19" s="7"/>
      <c r="S19" s="31"/>
      <c r="Y19" s="6" t="s">
        <v>18</v>
      </c>
    </row>
    <row r="20" spans="2:32" ht="19.5" customHeight="1" thickBot="1">
      <c r="B20" s="25">
        <v>6</v>
      </c>
      <c r="C20" s="45" t="s">
        <v>34</v>
      </c>
      <c r="D20" s="45"/>
      <c r="E20" s="45"/>
      <c r="F20" s="45"/>
      <c r="G20" s="45"/>
      <c r="H20" s="45"/>
      <c r="I20" s="45"/>
      <c r="J20" s="45"/>
      <c r="K20" s="26"/>
      <c r="M20" s="43"/>
      <c r="N20" s="44" t="s">
        <v>25</v>
      </c>
      <c r="O20" s="47" t="s">
        <v>19</v>
      </c>
      <c r="P20" s="48"/>
      <c r="Q20" s="7"/>
      <c r="S20" s="32" t="s">
        <v>17</v>
      </c>
      <c r="T20" s="32" t="s">
        <v>5</v>
      </c>
      <c r="U20" s="32" t="s">
        <v>6</v>
      </c>
      <c r="V20" s="32" t="s">
        <v>7</v>
      </c>
      <c r="W20" s="32" t="s">
        <v>8</v>
      </c>
      <c r="X20" s="32" t="s">
        <v>9</v>
      </c>
      <c r="Y20" s="32" t="s">
        <v>10</v>
      </c>
      <c r="Z20" s="32" t="s">
        <v>11</v>
      </c>
      <c r="AA20" s="32" t="s">
        <v>12</v>
      </c>
      <c r="AB20" s="32" t="s">
        <v>13</v>
      </c>
      <c r="AC20" s="32" t="s">
        <v>14</v>
      </c>
      <c r="AD20" s="32" t="s">
        <v>15</v>
      </c>
      <c r="AE20" s="33" t="s">
        <v>16</v>
      </c>
      <c r="AF20" s="33"/>
    </row>
    <row r="21" spans="2:32" ht="19.5" customHeight="1">
      <c r="B21" s="25">
        <v>7</v>
      </c>
      <c r="C21" s="45" t="s">
        <v>35</v>
      </c>
      <c r="D21" s="45"/>
      <c r="E21" s="45"/>
      <c r="F21" s="45"/>
      <c r="G21" s="45"/>
      <c r="H21" s="45"/>
      <c r="I21" s="45"/>
      <c r="J21" s="45"/>
      <c r="K21" s="26"/>
      <c r="M21" s="41">
        <v>1</v>
      </c>
      <c r="N21" s="42" t="s">
        <v>30</v>
      </c>
      <c r="O21" s="35">
        <f>(K17+K21+(K33*1.5)+(K34*1.5))/5</f>
        <v>0</v>
      </c>
      <c r="P21" s="36">
        <f>IF(AND(AE21&gt;0,AE21&lt;4)=TRUE,AE21,"")</f>
        <v>1</v>
      </c>
      <c r="Q21" s="7"/>
      <c r="R21" s="37">
        <f>10-O21</f>
        <v>10</v>
      </c>
      <c r="S21" s="38">
        <f>IF((LARGE(($R$21:$R$30),MIN( 1,COUNT($R$21:$R$30)))&lt;=R21)=TRUE,1,IF((LARGE(($R$21:$R$30),MIN( 2,COUNT($R$21:$R$30)))&lt;=R21)=TRUE,2,IF((LARGE(($R$21:$R$30),MIN( 3,COUNT($R$21:$R$30)))&lt;=R21)=TRUE,3,"")))</f>
        <v>1</v>
      </c>
      <c r="T21" s="39">
        <f>IF(S21=1,W21,"")</f>
        <v>1</v>
      </c>
      <c r="U21" s="39" t="str">
        <f>IF(S21=2,Z21,"")</f>
        <v/>
      </c>
      <c r="V21" s="39" t="str">
        <f>IF(S21=3,AA21,"")</f>
        <v/>
      </c>
      <c r="W21" s="6">
        <f>COUNTIF($S$21:$S21,1)</f>
        <v>1</v>
      </c>
      <c r="X21" s="6">
        <f>COUNTIF($S$21:$S21,2)</f>
        <v>0</v>
      </c>
      <c r="Y21" s="6">
        <f>COUNTIF($S$21:$S21,3)</f>
        <v>0</v>
      </c>
      <c r="Z21" s="6">
        <f t="shared" ref="Z21:Z30" si="0">$W$30+$X21</f>
        <v>10</v>
      </c>
      <c r="AA21" s="6">
        <f t="shared" ref="AA21:AA30" si="1">$W$30+$X$30+$Y21</f>
        <v>10</v>
      </c>
      <c r="AB21" s="6">
        <f>IF(T21="",0,T21)</f>
        <v>1</v>
      </c>
      <c r="AC21" s="6">
        <f>IF(U21="",0,U21)</f>
        <v>0</v>
      </c>
      <c r="AD21" s="6">
        <f>IF(V21="",0,V21)</f>
        <v>0</v>
      </c>
      <c r="AE21" s="6">
        <f>AB21+AC21+AD21</f>
        <v>1</v>
      </c>
    </row>
    <row r="22" spans="2:32" ht="19.5" customHeight="1">
      <c r="B22" s="25">
        <v>8</v>
      </c>
      <c r="C22" s="45" t="s">
        <v>44</v>
      </c>
      <c r="D22" s="45"/>
      <c r="E22" s="45"/>
      <c r="F22" s="45"/>
      <c r="G22" s="45"/>
      <c r="H22" s="45"/>
      <c r="I22" s="45"/>
      <c r="J22" s="45"/>
      <c r="K22" s="26"/>
      <c r="M22" s="34">
        <v>2</v>
      </c>
      <c r="N22" s="25" t="s">
        <v>31</v>
      </c>
      <c r="O22" s="35">
        <f>((K39*2.5)+K27+(K24*1.5)+K33)/6</f>
        <v>0</v>
      </c>
      <c r="P22" s="36">
        <f t="shared" ref="P22:P30" si="2">IF(AND(AE22&gt;0,AE22&lt;4)=TRUE,AE22,"")</f>
        <v>2</v>
      </c>
      <c r="Q22" s="7"/>
      <c r="R22" s="37">
        <f t="shared" ref="R22:R30" si="3">10-O22</f>
        <v>10</v>
      </c>
      <c r="S22" s="38">
        <f t="shared" ref="S22:S30" si="4">IF((LARGE(($R$21:$R$30),MIN( 1,COUNT($R$21:$R$30)))&lt;=R22)=TRUE,1,IF((LARGE(($R$21:$R$30),MIN( 2,COUNT($R$21:$R$30)))&lt;=R22)=TRUE,2,IF((LARGE(($R$21:$R$30),MIN( 3,COUNT($R$21:$R$30)))&lt;=R22)=TRUE,3,"")))</f>
        <v>1</v>
      </c>
      <c r="T22" s="39">
        <f t="shared" ref="T22:T30" si="5">IF(S22=1,W22,"")</f>
        <v>2</v>
      </c>
      <c r="U22" s="39" t="str">
        <f t="shared" ref="U22:U30" si="6">IF(S22=2,Z22,"")</f>
        <v/>
      </c>
      <c r="V22" s="39" t="str">
        <f t="shared" ref="V22:V30" si="7">IF(S22=3,AA22,"")</f>
        <v/>
      </c>
      <c r="W22" s="6">
        <f>COUNTIF($S$21:$S22,1)</f>
        <v>2</v>
      </c>
      <c r="X22" s="6">
        <f>COUNTIF($S$21:$S22,2)</f>
        <v>0</v>
      </c>
      <c r="Y22" s="6">
        <f>COUNTIF($S$21:$S22,3)</f>
        <v>0</v>
      </c>
      <c r="Z22" s="6">
        <f t="shared" si="0"/>
        <v>10</v>
      </c>
      <c r="AA22" s="6">
        <f t="shared" si="1"/>
        <v>10</v>
      </c>
      <c r="AB22" s="6">
        <f t="shared" ref="AB22:AB30" si="8">IF(T22="",0,T22)</f>
        <v>2</v>
      </c>
      <c r="AC22" s="6">
        <f t="shared" ref="AC22:AC30" si="9">IF(U22="",0,U22)</f>
        <v>0</v>
      </c>
      <c r="AD22" s="6">
        <f t="shared" ref="AD22:AD30" si="10">IF(V22="",0,V22)</f>
        <v>0</v>
      </c>
      <c r="AE22" s="6">
        <f>AB22+AC22+AD22</f>
        <v>2</v>
      </c>
    </row>
    <row r="23" spans="2:32" ht="19.5" customHeight="1">
      <c r="B23" s="25">
        <v>9</v>
      </c>
      <c r="C23" s="45" t="s">
        <v>36</v>
      </c>
      <c r="D23" s="45"/>
      <c r="E23" s="45"/>
      <c r="F23" s="45"/>
      <c r="G23" s="45"/>
      <c r="H23" s="45"/>
      <c r="I23" s="45"/>
      <c r="J23" s="45"/>
      <c r="K23" s="26"/>
      <c r="M23" s="34">
        <v>3</v>
      </c>
      <c r="N23" s="25" t="s">
        <v>29</v>
      </c>
      <c r="O23" s="35">
        <f>((K32*2)+K23+(K38*1.5)+K35)/5.5</f>
        <v>0</v>
      </c>
      <c r="P23" s="36">
        <f t="shared" si="2"/>
        <v>3</v>
      </c>
      <c r="Q23" s="7"/>
      <c r="R23" s="37">
        <f t="shared" si="3"/>
        <v>10</v>
      </c>
      <c r="S23" s="38">
        <f t="shared" si="4"/>
        <v>1</v>
      </c>
      <c r="T23" s="39">
        <f t="shared" si="5"/>
        <v>3</v>
      </c>
      <c r="U23" s="39" t="str">
        <f t="shared" si="6"/>
        <v/>
      </c>
      <c r="V23" s="39" t="str">
        <f t="shared" si="7"/>
        <v/>
      </c>
      <c r="W23" s="6">
        <f>COUNTIF($S$21:$S23,1)</f>
        <v>3</v>
      </c>
      <c r="X23" s="6">
        <f>COUNTIF($S$21:$S23,2)</f>
        <v>0</v>
      </c>
      <c r="Y23" s="6">
        <f>COUNTIF($S$21:$S23,3)</f>
        <v>0</v>
      </c>
      <c r="Z23" s="6">
        <f t="shared" si="0"/>
        <v>10</v>
      </c>
      <c r="AA23" s="6">
        <f t="shared" si="1"/>
        <v>10</v>
      </c>
      <c r="AB23" s="6">
        <f t="shared" si="8"/>
        <v>3</v>
      </c>
      <c r="AC23" s="6">
        <f t="shared" si="9"/>
        <v>0</v>
      </c>
      <c r="AD23" s="6">
        <f t="shared" si="10"/>
        <v>0</v>
      </c>
      <c r="AE23" s="6">
        <f>AB23+AC23+AD23</f>
        <v>3</v>
      </c>
    </row>
    <row r="24" spans="2:32" ht="19.5" customHeight="1">
      <c r="B24" s="40">
        <v>10</v>
      </c>
      <c r="C24" s="45" t="s">
        <v>47</v>
      </c>
      <c r="D24" s="45"/>
      <c r="E24" s="45"/>
      <c r="F24" s="45"/>
      <c r="G24" s="45"/>
      <c r="H24" s="45"/>
      <c r="I24" s="45"/>
      <c r="J24" s="45"/>
      <c r="K24" s="26"/>
      <c r="M24" s="34">
        <v>4</v>
      </c>
      <c r="N24" s="25" t="s">
        <v>38</v>
      </c>
      <c r="O24" s="35">
        <f>((K16*2)+K23+K28+(K37*1.5))/5.5</f>
        <v>0</v>
      </c>
      <c r="P24" s="36" t="str">
        <f t="shared" si="2"/>
        <v/>
      </c>
      <c r="Q24" s="7"/>
      <c r="R24" s="37">
        <f t="shared" si="3"/>
        <v>10</v>
      </c>
      <c r="S24" s="38">
        <f t="shared" si="4"/>
        <v>1</v>
      </c>
      <c r="T24" s="39">
        <f t="shared" si="5"/>
        <v>4</v>
      </c>
      <c r="U24" s="39" t="str">
        <f t="shared" si="6"/>
        <v/>
      </c>
      <c r="V24" s="39" t="str">
        <f t="shared" si="7"/>
        <v/>
      </c>
      <c r="W24" s="6">
        <f>COUNTIF($S$21:$S24,1)</f>
        <v>4</v>
      </c>
      <c r="X24" s="6">
        <f>COUNTIF($S$21:$S24,2)</f>
        <v>0</v>
      </c>
      <c r="Y24" s="6">
        <f>COUNTIF($S$21:$S24,3)</f>
        <v>0</v>
      </c>
      <c r="Z24" s="6">
        <f t="shared" si="0"/>
        <v>10</v>
      </c>
      <c r="AA24" s="6">
        <f t="shared" si="1"/>
        <v>10</v>
      </c>
      <c r="AB24" s="6">
        <f t="shared" si="8"/>
        <v>4</v>
      </c>
      <c r="AC24" s="6">
        <f t="shared" si="9"/>
        <v>0</v>
      </c>
      <c r="AD24" s="6">
        <f t="shared" si="10"/>
        <v>0</v>
      </c>
      <c r="AE24" s="6">
        <f t="shared" ref="AE24:AE30" si="11">AB24+AC24+AD24</f>
        <v>4</v>
      </c>
    </row>
    <row r="25" spans="2:32" ht="19.5" customHeight="1">
      <c r="B25" s="40">
        <v>11</v>
      </c>
      <c r="C25" s="45" t="s">
        <v>27</v>
      </c>
      <c r="D25" s="45"/>
      <c r="E25" s="45"/>
      <c r="F25" s="45"/>
      <c r="G25" s="45"/>
      <c r="H25" s="45"/>
      <c r="I25" s="45"/>
      <c r="J25" s="45"/>
      <c r="K25" s="26"/>
      <c r="M25" s="34">
        <v>5</v>
      </c>
      <c r="N25" s="25" t="s">
        <v>21</v>
      </c>
      <c r="O25" s="35">
        <f>((K15*1.5)+K16+(K18*1.5)+(K22*2))/6</f>
        <v>0</v>
      </c>
      <c r="P25" s="36" t="str">
        <f t="shared" si="2"/>
        <v/>
      </c>
      <c r="Q25" s="7"/>
      <c r="R25" s="37">
        <f t="shared" si="3"/>
        <v>10</v>
      </c>
      <c r="S25" s="38">
        <f t="shared" si="4"/>
        <v>1</v>
      </c>
      <c r="T25" s="39">
        <f t="shared" si="5"/>
        <v>5</v>
      </c>
      <c r="U25" s="39" t="str">
        <f t="shared" si="6"/>
        <v/>
      </c>
      <c r="V25" s="39" t="str">
        <f t="shared" si="7"/>
        <v/>
      </c>
      <c r="W25" s="6">
        <f>COUNTIF($S$21:$S25,1)</f>
        <v>5</v>
      </c>
      <c r="X25" s="6">
        <f>COUNTIF($S$21:$S25,2)</f>
        <v>0</v>
      </c>
      <c r="Y25" s="6">
        <f>COUNTIF($S$21:$S25,3)</f>
        <v>0</v>
      </c>
      <c r="Z25" s="6">
        <f t="shared" si="0"/>
        <v>10</v>
      </c>
      <c r="AA25" s="6">
        <f t="shared" si="1"/>
        <v>10</v>
      </c>
      <c r="AB25" s="6">
        <f t="shared" si="8"/>
        <v>5</v>
      </c>
      <c r="AC25" s="6">
        <f t="shared" si="9"/>
        <v>0</v>
      </c>
      <c r="AD25" s="6">
        <f t="shared" si="10"/>
        <v>0</v>
      </c>
      <c r="AE25" s="6">
        <f t="shared" si="11"/>
        <v>5</v>
      </c>
    </row>
    <row r="26" spans="2:32" ht="19.5" customHeight="1">
      <c r="B26" s="40">
        <v>12</v>
      </c>
      <c r="C26" s="45" t="s">
        <v>26</v>
      </c>
      <c r="D26" s="45"/>
      <c r="E26" s="45"/>
      <c r="F26" s="45"/>
      <c r="G26" s="45"/>
      <c r="H26" s="45"/>
      <c r="I26" s="45"/>
      <c r="J26" s="45"/>
      <c r="K26" s="26"/>
      <c r="M26" s="34">
        <v>6</v>
      </c>
      <c r="N26" s="25" t="s">
        <v>32</v>
      </c>
      <c r="O26" s="35">
        <f>((K30*2.5)+K19+K29+(K36*2))/6.5</f>
        <v>0</v>
      </c>
      <c r="P26" s="36" t="str">
        <f t="shared" si="2"/>
        <v/>
      </c>
      <c r="Q26" s="7"/>
      <c r="R26" s="37">
        <f t="shared" si="3"/>
        <v>10</v>
      </c>
      <c r="S26" s="38">
        <f t="shared" si="4"/>
        <v>1</v>
      </c>
      <c r="T26" s="39">
        <f t="shared" si="5"/>
        <v>6</v>
      </c>
      <c r="U26" s="39" t="str">
        <f t="shared" si="6"/>
        <v/>
      </c>
      <c r="V26" s="39" t="str">
        <f t="shared" si="7"/>
        <v/>
      </c>
      <c r="W26" s="6">
        <f>COUNTIF($S$21:$S26,1)</f>
        <v>6</v>
      </c>
      <c r="X26" s="6">
        <f>COUNTIF($S$21:$S26,2)</f>
        <v>0</v>
      </c>
      <c r="Y26" s="6">
        <f>COUNTIF($S$21:$S26,3)</f>
        <v>0</v>
      </c>
      <c r="Z26" s="6">
        <f t="shared" si="0"/>
        <v>10</v>
      </c>
      <c r="AA26" s="6">
        <f t="shared" si="1"/>
        <v>10</v>
      </c>
      <c r="AB26" s="6">
        <f t="shared" si="8"/>
        <v>6</v>
      </c>
      <c r="AC26" s="6">
        <f t="shared" si="9"/>
        <v>0</v>
      </c>
      <c r="AD26" s="6">
        <f t="shared" si="10"/>
        <v>0</v>
      </c>
      <c r="AE26" s="6">
        <f t="shared" si="11"/>
        <v>6</v>
      </c>
    </row>
    <row r="27" spans="2:32" ht="19.5" customHeight="1">
      <c r="B27" s="40">
        <v>13</v>
      </c>
      <c r="C27" s="45" t="s">
        <v>28</v>
      </c>
      <c r="D27" s="45"/>
      <c r="E27" s="45"/>
      <c r="F27" s="45"/>
      <c r="G27" s="45"/>
      <c r="H27" s="45"/>
      <c r="I27" s="45"/>
      <c r="J27" s="45"/>
      <c r="K27" s="26"/>
      <c r="M27" s="34">
        <v>7</v>
      </c>
      <c r="N27" s="25" t="s">
        <v>0</v>
      </c>
      <c r="O27" s="35">
        <f>((K15*1.5)+K20+K26+(K35*1.5)+K31)/6</f>
        <v>0</v>
      </c>
      <c r="P27" s="36" t="str">
        <f t="shared" si="2"/>
        <v/>
      </c>
      <c r="Q27" s="7"/>
      <c r="R27" s="37">
        <f t="shared" si="3"/>
        <v>10</v>
      </c>
      <c r="S27" s="38">
        <f t="shared" si="4"/>
        <v>1</v>
      </c>
      <c r="T27" s="39">
        <f t="shared" si="5"/>
        <v>7</v>
      </c>
      <c r="U27" s="39" t="str">
        <f t="shared" si="6"/>
        <v/>
      </c>
      <c r="V27" s="39" t="str">
        <f t="shared" si="7"/>
        <v/>
      </c>
      <c r="W27" s="6">
        <f>COUNTIF($S$21:$S27,1)</f>
        <v>7</v>
      </c>
      <c r="X27" s="6">
        <f>COUNTIF($S$21:$S27,2)</f>
        <v>0</v>
      </c>
      <c r="Y27" s="6">
        <f>COUNTIF($S$21:$S27,3)</f>
        <v>0</v>
      </c>
      <c r="Z27" s="6">
        <f t="shared" si="0"/>
        <v>10</v>
      </c>
      <c r="AA27" s="6">
        <f t="shared" si="1"/>
        <v>10</v>
      </c>
      <c r="AB27" s="6">
        <f t="shared" si="8"/>
        <v>7</v>
      </c>
      <c r="AC27" s="6">
        <f t="shared" si="9"/>
        <v>0</v>
      </c>
      <c r="AD27" s="6">
        <f t="shared" si="10"/>
        <v>0</v>
      </c>
      <c r="AE27" s="6">
        <f t="shared" si="11"/>
        <v>7</v>
      </c>
    </row>
    <row r="28" spans="2:32" ht="19.5" customHeight="1">
      <c r="B28" s="40">
        <v>14</v>
      </c>
      <c r="C28" s="45" t="s">
        <v>48</v>
      </c>
      <c r="D28" s="45"/>
      <c r="E28" s="45"/>
      <c r="F28" s="45"/>
      <c r="G28" s="45"/>
      <c r="H28" s="45"/>
      <c r="I28" s="45"/>
      <c r="J28" s="45"/>
      <c r="K28" s="26"/>
      <c r="M28" s="34">
        <v>8</v>
      </c>
      <c r="N28" s="25" t="s">
        <v>22</v>
      </c>
      <c r="O28" s="35">
        <f>((K31*2)+K18+K23+(K25*1.5))/5.5</f>
        <v>0</v>
      </c>
      <c r="P28" s="36" t="str">
        <f t="shared" si="2"/>
        <v/>
      </c>
      <c r="Q28" s="7"/>
      <c r="R28" s="37">
        <f t="shared" si="3"/>
        <v>10</v>
      </c>
      <c r="S28" s="38">
        <f t="shared" si="4"/>
        <v>1</v>
      </c>
      <c r="T28" s="39">
        <f t="shared" si="5"/>
        <v>8</v>
      </c>
      <c r="U28" s="39" t="str">
        <f t="shared" si="6"/>
        <v/>
      </c>
      <c r="V28" s="39" t="str">
        <f t="shared" si="7"/>
        <v/>
      </c>
      <c r="W28" s="6">
        <f>COUNTIF($S$21:$S28,1)</f>
        <v>8</v>
      </c>
      <c r="X28" s="6">
        <f>COUNTIF($S$21:$S28,2)</f>
        <v>0</v>
      </c>
      <c r="Y28" s="6">
        <f>COUNTIF($S$21:$S28,3)</f>
        <v>0</v>
      </c>
      <c r="Z28" s="6">
        <f t="shared" si="0"/>
        <v>10</v>
      </c>
      <c r="AA28" s="6">
        <f t="shared" si="1"/>
        <v>10</v>
      </c>
      <c r="AB28" s="6">
        <f t="shared" si="8"/>
        <v>8</v>
      </c>
      <c r="AC28" s="6">
        <f t="shared" si="9"/>
        <v>0</v>
      </c>
      <c r="AD28" s="6">
        <f t="shared" si="10"/>
        <v>0</v>
      </c>
      <c r="AE28" s="6">
        <f t="shared" si="11"/>
        <v>8</v>
      </c>
    </row>
    <row r="29" spans="2:32" ht="19.5" customHeight="1">
      <c r="B29" s="40">
        <v>15</v>
      </c>
      <c r="C29" s="45" t="s">
        <v>1</v>
      </c>
      <c r="D29" s="45"/>
      <c r="E29" s="45"/>
      <c r="F29" s="45"/>
      <c r="G29" s="45"/>
      <c r="H29" s="45"/>
      <c r="I29" s="45"/>
      <c r="J29" s="45"/>
      <c r="K29" s="26"/>
      <c r="M29" s="34">
        <v>9</v>
      </c>
      <c r="N29" s="25" t="s">
        <v>20</v>
      </c>
      <c r="O29" s="35">
        <f>((K25*2.5)+(K21*1.5)+K31)/5</f>
        <v>0</v>
      </c>
      <c r="P29" s="36" t="str">
        <f t="shared" si="2"/>
        <v/>
      </c>
      <c r="Q29" s="7"/>
      <c r="R29" s="37">
        <f t="shared" si="3"/>
        <v>10</v>
      </c>
      <c r="S29" s="38">
        <f t="shared" si="4"/>
        <v>1</v>
      </c>
      <c r="T29" s="39">
        <f t="shared" si="5"/>
        <v>9</v>
      </c>
      <c r="U29" s="39" t="str">
        <f t="shared" si="6"/>
        <v/>
      </c>
      <c r="V29" s="39" t="str">
        <f t="shared" si="7"/>
        <v/>
      </c>
      <c r="W29" s="6">
        <f>COUNTIF($S$21:$S29,1)</f>
        <v>9</v>
      </c>
      <c r="X29" s="6">
        <f>COUNTIF($S$21:$S29,2)</f>
        <v>0</v>
      </c>
      <c r="Y29" s="6">
        <f>COUNTIF($S$21:$S29,3)</f>
        <v>0</v>
      </c>
      <c r="Z29" s="6">
        <f t="shared" si="0"/>
        <v>10</v>
      </c>
      <c r="AA29" s="6">
        <f t="shared" si="1"/>
        <v>10</v>
      </c>
      <c r="AB29" s="6">
        <f t="shared" si="8"/>
        <v>9</v>
      </c>
      <c r="AC29" s="6">
        <f t="shared" si="9"/>
        <v>0</v>
      </c>
      <c r="AD29" s="6">
        <f t="shared" si="10"/>
        <v>0</v>
      </c>
      <c r="AE29" s="6">
        <f t="shared" si="11"/>
        <v>9</v>
      </c>
    </row>
    <row r="30" spans="2:32" ht="19.5" customHeight="1">
      <c r="B30" s="40">
        <v>16</v>
      </c>
      <c r="C30" s="45" t="s">
        <v>23</v>
      </c>
      <c r="D30" s="45"/>
      <c r="E30" s="45"/>
      <c r="F30" s="45"/>
      <c r="G30" s="45"/>
      <c r="H30" s="45"/>
      <c r="I30" s="45"/>
      <c r="J30" s="45"/>
      <c r="K30" s="26"/>
      <c r="M30" s="34">
        <v>10</v>
      </c>
      <c r="N30" s="25" t="s">
        <v>39</v>
      </c>
      <c r="O30" s="35">
        <f>(K19+(K28*2)+K29+K33+(K35*1.5))/6.5</f>
        <v>0</v>
      </c>
      <c r="P30" s="36" t="str">
        <f t="shared" si="2"/>
        <v/>
      </c>
      <c r="Q30" s="7"/>
      <c r="R30" s="37">
        <f t="shared" si="3"/>
        <v>10</v>
      </c>
      <c r="S30" s="38">
        <f t="shared" si="4"/>
        <v>1</v>
      </c>
      <c r="T30" s="39">
        <f t="shared" si="5"/>
        <v>10</v>
      </c>
      <c r="U30" s="39" t="str">
        <f t="shared" si="6"/>
        <v/>
      </c>
      <c r="V30" s="39" t="str">
        <f t="shared" si="7"/>
        <v/>
      </c>
      <c r="W30" s="6">
        <f>COUNTIF($S$21:$S30,1)</f>
        <v>10</v>
      </c>
      <c r="X30" s="6">
        <f>COUNTIF($S$21:$S30,2)</f>
        <v>0</v>
      </c>
      <c r="Y30" s="6">
        <f>COUNTIF($S$21:$S30,3)</f>
        <v>0</v>
      </c>
      <c r="Z30" s="6">
        <f t="shared" si="0"/>
        <v>10</v>
      </c>
      <c r="AA30" s="6">
        <f t="shared" si="1"/>
        <v>10</v>
      </c>
      <c r="AB30" s="6">
        <f t="shared" si="8"/>
        <v>10</v>
      </c>
      <c r="AC30" s="6">
        <f t="shared" si="9"/>
        <v>0</v>
      </c>
      <c r="AD30" s="6">
        <f t="shared" si="10"/>
        <v>0</v>
      </c>
      <c r="AE30" s="6">
        <f t="shared" si="11"/>
        <v>10</v>
      </c>
    </row>
    <row r="31" spans="2:32" ht="19.5" customHeight="1">
      <c r="B31" s="40">
        <v>17</v>
      </c>
      <c r="C31" s="50" t="s">
        <v>57</v>
      </c>
      <c r="D31" s="50"/>
      <c r="E31" s="50"/>
      <c r="F31" s="50"/>
      <c r="G31" s="50"/>
      <c r="H31" s="50"/>
      <c r="I31" s="50"/>
      <c r="J31" s="50"/>
      <c r="K31" s="26"/>
      <c r="M31" s="27"/>
      <c r="N31" s="24"/>
      <c r="O31" s="7"/>
      <c r="P31" s="7"/>
      <c r="Q31" s="7"/>
      <c r="R31" s="7"/>
      <c r="S31" s="7"/>
    </row>
    <row r="32" spans="2:32" ht="19.5" customHeight="1">
      <c r="B32" s="40">
        <v>18</v>
      </c>
      <c r="C32" s="45" t="s">
        <v>41</v>
      </c>
      <c r="D32" s="45"/>
      <c r="E32" s="45"/>
      <c r="F32" s="45"/>
      <c r="G32" s="45"/>
      <c r="H32" s="45"/>
      <c r="I32" s="45"/>
      <c r="J32" s="45"/>
      <c r="K32" s="26"/>
      <c r="N32" s="24"/>
      <c r="O32" s="7"/>
      <c r="P32" s="7"/>
      <c r="Q32" s="7"/>
      <c r="R32" s="7"/>
      <c r="S32" s="7"/>
    </row>
    <row r="33" spans="2:20" ht="19.5" customHeight="1">
      <c r="B33" s="40">
        <v>19</v>
      </c>
      <c r="C33" s="45" t="s">
        <v>49</v>
      </c>
      <c r="D33" s="45"/>
      <c r="E33" s="45"/>
      <c r="F33" s="45"/>
      <c r="G33" s="45"/>
      <c r="H33" s="45"/>
      <c r="I33" s="45"/>
      <c r="J33" s="45"/>
      <c r="K33" s="26"/>
      <c r="N33" s="24"/>
      <c r="O33" s="7"/>
      <c r="P33" s="7"/>
      <c r="Q33" s="7"/>
      <c r="R33" s="7"/>
      <c r="S33" s="7"/>
    </row>
    <row r="34" spans="2:20" ht="19.5" customHeight="1">
      <c r="B34" s="40">
        <v>20</v>
      </c>
      <c r="C34" s="45" t="s">
        <v>42</v>
      </c>
      <c r="D34" s="45"/>
      <c r="E34" s="45"/>
      <c r="F34" s="45"/>
      <c r="G34" s="45"/>
      <c r="H34" s="45"/>
      <c r="I34" s="45"/>
      <c r="J34" s="45"/>
      <c r="K34" s="26"/>
      <c r="N34" s="24"/>
      <c r="O34" s="7"/>
      <c r="P34" s="7"/>
      <c r="Q34" s="7"/>
      <c r="R34" s="20"/>
      <c r="S34" s="20"/>
    </row>
    <row r="35" spans="2:20" ht="19.5" customHeight="1">
      <c r="B35" s="40">
        <v>21</v>
      </c>
      <c r="C35" s="45" t="s">
        <v>46</v>
      </c>
      <c r="D35" s="45"/>
      <c r="E35" s="45"/>
      <c r="F35" s="45"/>
      <c r="G35" s="45"/>
      <c r="H35" s="45"/>
      <c r="I35" s="45"/>
      <c r="J35" s="45"/>
      <c r="K35" s="26"/>
      <c r="N35" s="24"/>
      <c r="O35" s="7"/>
      <c r="P35" s="20"/>
      <c r="Q35" s="7"/>
      <c r="R35" s="7"/>
      <c r="S35" s="7"/>
    </row>
    <row r="36" spans="2:20" ht="19.5" customHeight="1">
      <c r="B36" s="40">
        <v>22</v>
      </c>
      <c r="C36" s="45" t="s">
        <v>37</v>
      </c>
      <c r="D36" s="45"/>
      <c r="E36" s="45"/>
      <c r="F36" s="45"/>
      <c r="G36" s="45"/>
      <c r="H36" s="45"/>
      <c r="I36" s="45"/>
      <c r="J36" s="45"/>
      <c r="K36" s="26"/>
      <c r="N36" s="24"/>
      <c r="O36" s="7"/>
      <c r="P36" s="20"/>
      <c r="Q36" s="7"/>
      <c r="R36" s="20"/>
      <c r="S36" s="20"/>
    </row>
    <row r="37" spans="2:20" ht="19.5" customHeight="1">
      <c r="B37" s="40">
        <v>23</v>
      </c>
      <c r="C37" s="45" t="s">
        <v>24</v>
      </c>
      <c r="D37" s="45"/>
      <c r="E37" s="45"/>
      <c r="F37" s="45"/>
      <c r="G37" s="45"/>
      <c r="H37" s="45"/>
      <c r="I37" s="45"/>
      <c r="J37" s="45"/>
      <c r="K37" s="26"/>
    </row>
    <row r="38" spans="2:20" ht="19.5" customHeight="1">
      <c r="B38" s="40">
        <v>24</v>
      </c>
      <c r="C38" s="45" t="s">
        <v>2</v>
      </c>
      <c r="D38" s="45"/>
      <c r="E38" s="45"/>
      <c r="F38" s="45"/>
      <c r="G38" s="45"/>
      <c r="H38" s="45"/>
      <c r="I38" s="45"/>
      <c r="J38" s="45"/>
      <c r="K38" s="26"/>
    </row>
    <row r="39" spans="2:20" ht="19.5" customHeight="1">
      <c r="B39" s="40">
        <v>25</v>
      </c>
      <c r="C39" s="45" t="s">
        <v>50</v>
      </c>
      <c r="D39" s="45"/>
      <c r="E39" s="45"/>
      <c r="F39" s="45"/>
      <c r="G39" s="45"/>
      <c r="H39" s="45"/>
      <c r="I39" s="45"/>
      <c r="J39" s="45"/>
      <c r="K39" s="26"/>
    </row>
    <row r="43" spans="2:20" ht="19.5" customHeight="1">
      <c r="T43" s="6">
        <v>1</v>
      </c>
    </row>
    <row r="46" spans="2:20" ht="19.5" customHeight="1">
      <c r="T46" s="6">
        <v>19</v>
      </c>
    </row>
  </sheetData>
  <mergeCells count="28">
    <mergeCell ref="O20:P20"/>
    <mergeCell ref="D6:G6"/>
    <mergeCell ref="C39:J39"/>
    <mergeCell ref="C34:J34"/>
    <mergeCell ref="C35:J35"/>
    <mergeCell ref="C36:J36"/>
    <mergeCell ref="C37:J37"/>
    <mergeCell ref="C38:J38"/>
    <mergeCell ref="C29:J29"/>
    <mergeCell ref="C30:J30"/>
    <mergeCell ref="C31:J31"/>
    <mergeCell ref="C32:J32"/>
    <mergeCell ref="C33:J33"/>
    <mergeCell ref="C24:J24"/>
    <mergeCell ref="C25:J25"/>
    <mergeCell ref="C26:J26"/>
    <mergeCell ref="C27:J27"/>
    <mergeCell ref="C28:J28"/>
    <mergeCell ref="C19:J19"/>
    <mergeCell ref="C20:J20"/>
    <mergeCell ref="C21:J21"/>
    <mergeCell ref="C22:J22"/>
    <mergeCell ref="C23:J23"/>
    <mergeCell ref="C15:J15"/>
    <mergeCell ref="C16:J16"/>
    <mergeCell ref="C17:J17"/>
    <mergeCell ref="C18:J18"/>
    <mergeCell ref="B3:K3"/>
  </mergeCells>
  <phoneticPr fontId="0" type="noConversion"/>
  <conditionalFormatting sqref="S18:S19">
    <cfRule type="cellIs" dxfId="32" priority="35" stopIfTrue="1" operator="equal">
      <formula>"Indicates a Problem"</formula>
    </cfRule>
  </conditionalFormatting>
  <conditionalFormatting sqref="M15 M31">
    <cfRule type="top10" dxfId="31" priority="66" stopIfTrue="1" rank="5"/>
  </conditionalFormatting>
  <conditionalFormatting sqref="K15">
    <cfRule type="expression" dxfId="30" priority="25">
      <formula>OR(M18=6, M18=8)</formula>
    </cfRule>
  </conditionalFormatting>
  <conditionalFormatting sqref="P21:P30">
    <cfRule type="cellIs" dxfId="29" priority="106" stopIfTrue="1" operator="equal">
      <formula>1</formula>
    </cfRule>
    <cfRule type="cellIs" dxfId="28" priority="107" stopIfTrue="1" operator="equal">
      <formula>2</formula>
    </cfRule>
    <cfRule type="cellIs" dxfId="27" priority="108" stopIfTrue="1" operator="equal">
      <formula>3</formula>
    </cfRule>
  </conditionalFormatting>
  <conditionalFormatting sqref="O21:O30">
    <cfRule type="cellIs" dxfId="26" priority="71" stopIfTrue="1" operator="between">
      <formula>1</formula>
      <formula>2.5</formula>
    </cfRule>
    <cfRule type="cellIs" dxfId="25" priority="72" stopIfTrue="1" operator="greaterThan">
      <formula>2.5</formula>
    </cfRule>
    <cfRule type="cellIs" dxfId="24" priority="73" stopIfTrue="1" operator="lessThan">
      <formula>1</formula>
    </cfRule>
  </conditionalFormatting>
  <conditionalFormatting sqref="K16">
    <cfRule type="expression" dxfId="23" priority="24">
      <formula>OR(M18=5, M18=6)</formula>
    </cfRule>
  </conditionalFormatting>
  <conditionalFormatting sqref="K17">
    <cfRule type="expression" dxfId="22" priority="23">
      <formula>OR(M18=2)</formula>
    </cfRule>
  </conditionalFormatting>
  <conditionalFormatting sqref="K18">
    <cfRule type="expression" dxfId="21" priority="22">
      <formula>OR(M18=6, M18=9)</formula>
    </cfRule>
  </conditionalFormatting>
  <conditionalFormatting sqref="K19">
    <cfRule type="expression" dxfId="20" priority="21">
      <formula>OR(M18=11)</formula>
    </cfRule>
  </conditionalFormatting>
  <conditionalFormatting sqref="K20">
    <cfRule type="expression" dxfId="19" priority="20">
      <formula>OR(M18=8)</formula>
    </cfRule>
  </conditionalFormatting>
  <conditionalFormatting sqref="K21">
    <cfRule type="expression" dxfId="18" priority="19">
      <formula>OR(M18=2, M18=10)</formula>
    </cfRule>
  </conditionalFormatting>
  <conditionalFormatting sqref="K22">
    <cfRule type="expression" dxfId="17" priority="18">
      <formula>OR(M18=6)</formula>
    </cfRule>
  </conditionalFormatting>
  <conditionalFormatting sqref="K23">
    <cfRule type="expression" dxfId="16" priority="17">
      <formula>OR(M18=4, M18=5, M18=9)</formula>
    </cfRule>
  </conditionalFormatting>
  <conditionalFormatting sqref="K24">
    <cfRule type="expression" dxfId="15" priority="16">
      <formula>OR(M18=3)</formula>
    </cfRule>
  </conditionalFormatting>
  <conditionalFormatting sqref="K25">
    <cfRule type="expression" dxfId="14" priority="15">
      <formula>OR(M18=9, M18=10)</formula>
    </cfRule>
  </conditionalFormatting>
  <conditionalFormatting sqref="K26">
    <cfRule type="expression" dxfId="13" priority="14">
      <formula>OR(M18=8)</formula>
    </cfRule>
  </conditionalFormatting>
  <conditionalFormatting sqref="K27">
    <cfRule type="expression" dxfId="12" priority="13">
      <formula>OR(M18=3)</formula>
    </cfRule>
  </conditionalFormatting>
  <conditionalFormatting sqref="K28">
    <cfRule type="expression" dxfId="11" priority="12">
      <formula>OR(M18=5, M18=11)</formula>
    </cfRule>
  </conditionalFormatting>
  <conditionalFormatting sqref="K29">
    <cfRule type="expression" dxfId="10" priority="11">
      <formula>OR(M18=7, M18=11)</formula>
    </cfRule>
  </conditionalFormatting>
  <conditionalFormatting sqref="K30">
    <cfRule type="expression" dxfId="9" priority="10">
      <formula>OR(M18=7)</formula>
    </cfRule>
  </conditionalFormatting>
  <conditionalFormatting sqref="K31">
    <cfRule type="expression" dxfId="8" priority="9">
      <formula>OR(M18=8, M18=9, M18=10)</formula>
    </cfRule>
  </conditionalFormatting>
  <conditionalFormatting sqref="K32">
    <cfRule type="expression" dxfId="7" priority="8">
      <formula>OR(M18=4)</formula>
    </cfRule>
  </conditionalFormatting>
  <conditionalFormatting sqref="K33">
    <cfRule type="expression" dxfId="6" priority="7">
      <formula>OR(M18=2, M18=3, M18=11)</formula>
    </cfRule>
  </conditionalFormatting>
  <conditionalFormatting sqref="K34">
    <cfRule type="expression" dxfId="5" priority="6">
      <formula>OR(M18=2)</formula>
    </cfRule>
  </conditionalFormatting>
  <conditionalFormatting sqref="K35">
    <cfRule type="expression" dxfId="4" priority="5">
      <formula>OR(M18=4, M18=8, M18=11)</formula>
    </cfRule>
  </conditionalFormatting>
  <conditionalFormatting sqref="K36">
    <cfRule type="expression" dxfId="3" priority="4">
      <formula>OR(M18=7)</formula>
    </cfRule>
  </conditionalFormatting>
  <conditionalFormatting sqref="K37">
    <cfRule type="expression" dxfId="2" priority="3">
      <formula>OR(M18=5)</formula>
    </cfRule>
  </conditionalFormatting>
  <conditionalFormatting sqref="K38">
    <cfRule type="expression" dxfId="1" priority="2">
      <formula>OR(M18=4)</formula>
    </cfRule>
  </conditionalFormatting>
  <conditionalFormatting sqref="K39">
    <cfRule type="expression" dxfId="0" priority="1">
      <formula>OR(M18=3)</formula>
    </cfRule>
  </conditionalFormatting>
  <dataValidations count="1">
    <dataValidation type="decimal" allowBlank="1" showInputMessage="1" showErrorMessage="1" errorTitle="Now Value" error="Only numbers between -5 and 5 are accepted" promptTitle="Input a value between -5 and +5" prompt="-5 = Extremely Poor_x000a_-4 = Very Poor_x000a_-3 = Poor_x000a_-2 = Could be better_x000a_-1 = Below Average_x000a_ 0 = Average_x000a_ 1 = Not Bad_x000a_ 2 = Good_x000a_ 3 = Very Good_x000a_ 4 = Excellent_x000a_ 5 = Amazing" sqref="K15:K39">
      <formula1>-5</formula1>
      <formula2>5</formula2>
    </dataValidation>
  </dataValidations>
  <printOptions horizontalCentered="1"/>
  <pageMargins left="0.25" right="7.0000000000000007E-2" top="0.2" bottom="0.16" header="0.3" footer="0.3"/>
  <pageSetup paperSize="3" orientation="landscape" r:id="rId1"/>
  <headerFooter>
    <oddHeader>&amp;CGPS Diagnostic</oddHeader>
    <oddFooter>&amp;L&amp;"Arial,Bold Italic"powered by mindshop&amp;C© Mindshop International Pty Ltd - 2000-2008&amp;Rpage &amp;P of &amp;N  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Fill="0" autoLine="0" autoPict="0">
                <anchor moveWithCells="1">
                  <from>
                    <xdr:col>12</xdr:col>
                    <xdr:colOff>7620</xdr:colOff>
                    <xdr:row>17</xdr:row>
                    <xdr:rowOff>7620</xdr:rowOff>
                  </from>
                  <to>
                    <xdr:col>13</xdr:col>
                    <xdr:colOff>1524000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GPS Diagnostic</vt:lpstr>
    </vt:vector>
  </TitlesOfParts>
  <Company>Mindshop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GPS Diagnostic</dc:title>
  <dc:creator>powered by Mindshop</dc:creator>
  <dc:description>20080415_x000d_
top three, count if and highest colours currency score popup menu copyright</dc:description>
  <cp:lastModifiedBy>sueg</cp:lastModifiedBy>
  <cp:lastPrinted>2014-03-20T03:26:28Z</cp:lastPrinted>
  <dcterms:created xsi:type="dcterms:W3CDTF">2002-04-09T03:57:31Z</dcterms:created>
  <dcterms:modified xsi:type="dcterms:W3CDTF">2017-08-14T12:08:08Z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Peter</vt:lpwstr>
  </property>
  <property fmtid="{D5CDD505-2E9C-101B-9397-08002B2CF9AE}" pid="3" name="Date completed">
    <vt:lpwstr>7/3/08</vt:lpwstr>
  </property>
</Properties>
</file>